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w to Use" sheetId="1" r:id="rId4"/>
    <sheet state="visible" name="Budget Planner" sheetId="2" r:id="rId5"/>
  </sheets>
  <definedNames/>
  <calcPr/>
  <extLst>
    <ext uri="GoogleSheetsCustomDataVersion2">
      <go:sheetsCustomData xmlns:go="http://customooxmlschemas.google.com/" r:id="rId6" roundtripDataChecksum="FhsuCW4pfsReDGjPU5mGfmrqRCxED3XNwmWKzd74Y2k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8">
      <text>
        <t xml:space="preserve">======
ID#AAAB82uI54o
Matt Barrow    (2026-06-04 18:05:45)
unsure of the correct per-student pricing input here, consider this a placeholder</t>
      </text>
    </comment>
  </commentList>
  <extLst>
    <ext uri="GoogleSheetsCustomDataVersion2">
      <go:sheetsCustomData xmlns:go="http://customooxmlschemas.google.com/" r:id="rId1" roundtripDataSignature="AMtx7mg/N9uJui3jopKwIEHDPHjYAjur8w=="/>
    </ext>
  </extLst>
</comments>
</file>

<file path=xl/sharedStrings.xml><?xml version="1.0" encoding="utf-8"?>
<sst xmlns="http://schemas.openxmlformats.org/spreadsheetml/2006/main" count="130" uniqueCount="116">
  <si>
    <t>PEARL  |  District-Led Tutoring Budget Planning Tool</t>
  </si>
  <si>
    <t>Compare the true cost of district-led vs. vendor-managed tutoring programs</t>
  </si>
  <si>
    <t>HOW TO USE THIS TOOL</t>
  </si>
  <si>
    <t>This tool helps district administrators estimate and compare the complete cost of managing a tutoring program in-house versus contracting with an external vendor. It also surfaces the operating cost per student — adjusting for real-world attendance — and a break-even threshold that tells you exactly when district-led becomes the more cost-efficient choice.</t>
  </si>
  <si>
    <t>STEP 1  →  Enter program parameters and district-led cost inputs in the Budget Planner tab.</t>
  </si>
  <si>
    <t>Fill in yellow-highlighted cells. Blue-tinted cells are pre-populated with national benchmarks — override any figure you know with confidence. Gray cells calculate automatically; do not edit them.</t>
  </si>
  <si>
    <t>STEP 2  →  Enter or confirm the vendor pricing.</t>
  </si>
  <si>
    <t>A national benchmark rate for mid-to-large district vendor contracts is pre-populated ($2,500/student). If you have an actual vendor proposal, enter either the per-student rate or the total contract value — the tool will use your figure automatically.</t>
  </si>
  <si>
    <t>STEP 3  →  Adjust the attendance rate and dosage inputs, then review the outputs.</t>
  </si>
  <si>
    <t>Use the attendance dropdown to model different scenarios. The tool calculates operating cost per student (attendance-adjusted), the break-even attendance rate, and a 2-year cost trajectory showing how the district-led advantage grows over time.</t>
  </si>
  <si>
    <t xml:space="preserve">  COLOR GUIDE</t>
  </si>
  <si>
    <t>REQUIRED INPUT</t>
  </si>
  <si>
    <t>No benchmark available — you must enter a value here.</t>
  </si>
  <si>
    <t>BENCHMARK INPUT</t>
  </si>
  <si>
    <t>Pre-populated from national research. Override if you have district-specific data.</t>
  </si>
  <si>
    <t>CALCULATED — DO NOT EDIT</t>
  </si>
  <si>
    <t>Computed automatically from your inputs.</t>
  </si>
  <si>
    <t>ATTENDANCE &amp; DOSAGE</t>
  </si>
  <si>
    <t>Adjust to model scenarios. Drives operating cost per student outputs.</t>
  </si>
  <si>
    <t>NOT APPLICABLE</t>
  </si>
  <si>
    <t>This input does not apply to the vendor model.</t>
  </si>
  <si>
    <t>⚠  This tool is designed to support strategic budget conversations, not to replace a formal budget process. Benchmark values carry a margin of uncertainty — treat outputs as directional estimates and adjust inputs to reflect your district's actual context.</t>
  </si>
  <si>
    <t>CATEGORY / INPUT</t>
  </si>
  <si>
    <t>BENCHMARK &amp; NOTES</t>
  </si>
  <si>
    <t>DISTRICT-LED</t>
  </si>
  <si>
    <t>VENDOR</t>
  </si>
  <si>
    <t>NOTES</t>
  </si>
  <si>
    <t>SOURCE</t>
  </si>
  <si>
    <t xml:space="preserve">  PROGRAM PARAMETERS</t>
  </si>
  <si>
    <t>Funding Source</t>
  </si>
  <si>
    <t>e.g. Title I, State Grant, General Fund</t>
  </si>
  <si>
    <t>Total Program Budget</t>
  </si>
  <si>
    <t>Enter your available budget for this program</t>
  </si>
  <si>
    <t>Total # of Students</t>
  </si>
  <si>
    <t>Total students enrolled in the program</t>
  </si>
  <si>
    <t>Total # of Staff (Tutors)</t>
  </si>
  <si>
    <t>Total FTE tutors in district-led program</t>
  </si>
  <si>
    <t>N/A</t>
  </si>
  <si>
    <t>District-led only — vendor manages staffing internally</t>
  </si>
  <si>
    <t>Students per Tutor</t>
  </si>
  <si>
    <t>Calculated — do not edit</t>
  </si>
  <si>
    <t>HDT standard: ≤4 students/tutor</t>
  </si>
  <si>
    <t>Accelerate 2024</t>
  </si>
  <si>
    <t xml:space="preserve">  DISTRICT-LED COST INPUTS</t>
  </si>
  <si>
    <t>Cost per Staff (Annual FTE)</t>
  </si>
  <si>
    <t>Benchmark: $33,000. Avg. salary for an instructional aide/tutor.</t>
  </si>
  <si>
    <t>Override with your district's actual rate</t>
  </si>
  <si>
    <t>BLS 2024, Instructional Aides (SOC 25-9042)</t>
  </si>
  <si>
    <t>% of Staff Time Dedicated</t>
  </si>
  <si>
    <t>Benchmark: 100% for dedicated tutors. Reduce if staff split time.</t>
  </si>
  <si>
    <t>Adjust for part-time or blended roles</t>
  </si>
  <si>
    <t>Cost per Materials Unit (per student)</t>
  </si>
  <si>
    <t>Benchmark: $150/student. Curriculum, assessments, consumables.</t>
  </si>
  <si>
    <t>Accelerate 2023 HDT Cost Study</t>
  </si>
  <si>
    <t>Total Cost for Training / PD</t>
  </si>
  <si>
    <t>Benchmark: $500/tutor Year 1, $200/tutor ongoing. Enter per-tutor cost.</t>
  </si>
  <si>
    <t>Year 1 includes onboarding; Years 2+ use ongoing rate</t>
  </si>
  <si>
    <t>Pearl implementation data</t>
  </si>
  <si>
    <t>Data &amp; Operations Platform</t>
  </si>
  <si>
    <t>Pearl platform cost: $20/student. Covers program management, data, and reporting.</t>
  </si>
  <si>
    <t>N/A — included in vendor per-student rate</t>
  </si>
  <si>
    <t>Pearl 2025</t>
  </si>
  <si>
    <t xml:space="preserve">  VENDOR PRICING</t>
  </si>
  <si>
    <t xml:space="preserve">  Enter either a per-student rate or a total contract value below. If you have an actual vendor proposal, your figure will override the benchmark automatically.</t>
  </si>
  <si>
    <t>Benchmark Per-Student Rate</t>
  </si>
  <si>
    <t>National avg. for mid-to-large district vendor contracts: $2,500/student.</t>
  </si>
  <si>
    <t>Override with your actual rate in row 23 if available</t>
  </si>
  <si>
    <t>Accelerate 2024, HDT Vendor Analysis</t>
  </si>
  <si>
    <t>Your Per-Student Rate (override)</t>
  </si>
  <si>
    <t>Enter if you have a vendor proposal. Overrides benchmark above.</t>
  </si>
  <si>
    <t>Your Total Contract Value (override)</t>
  </si>
  <si>
    <t>Alternative: enter total contract value. Per-student rate derived automatically.</t>
  </si>
  <si>
    <t>Effective Per-Student Rate</t>
  </si>
  <si>
    <t>Calculated — uses your override if entered, otherwise the benchmark.</t>
  </si>
  <si>
    <t xml:space="preserve">  CALCULATIONS</t>
  </si>
  <si>
    <t>Total Staffing Budget</t>
  </si>
  <si>
    <t>Total Materials Budget</t>
  </si>
  <si>
    <t>Total Training Budget</t>
  </si>
  <si>
    <t>Total Data &amp; Operations Platform</t>
  </si>
  <si>
    <t>Estimated Cost per Student</t>
  </si>
  <si>
    <t>TOTAL PROGRAM COST</t>
  </si>
  <si>
    <t>Budget Delta  (Budget minus Program Cost)</t>
  </si>
  <si>
    <t xml:space="preserve">  ATTENDANCE &amp; DOSAGE</t>
  </si>
  <si>
    <t>Attendance Rate</t>
  </si>
  <si>
    <t>Select from dropdown. Benchmark: 65% in Year 1 (NSSA 2023). Drives operating cost outputs.</t>
  </si>
  <si>
    <t>Applied to both models</t>
  </si>
  <si>
    <t>Sessions per Week</t>
  </si>
  <si>
    <t>Benchmark: 3/week. HDT threshold = 3× minimum.</t>
  </si>
  <si>
    <t>Weeks in Program</t>
  </si>
  <si>
    <t>Benchmark: 30 weeks. Adjust to match your program calendar.</t>
  </si>
  <si>
    <t>Typical academic year program</t>
  </si>
  <si>
    <t xml:space="preserve">  OPERATING COST PER STUDENT</t>
  </si>
  <si>
    <t>Enrolled Cost per Student</t>
  </si>
  <si>
    <t>Budgeted figure — total cost ÷ enrolled students</t>
  </si>
  <si>
    <t>Operating Cost per Student</t>
  </si>
  <si>
    <t>Total cost ÷ (enrolled × attendance rate). Actual cost per student served.</t>
  </si>
  <si>
    <t>Cost per Session</t>
  </si>
  <si>
    <t>Break-Even Attendance Rate</t>
  </si>
  <si>
    <t>District-led costs less per student served than the vendor rate when attendance exceeds this threshold.</t>
  </si>
  <si>
    <t xml:space="preserve">  2-YEAR COST PROJECTION</t>
  </si>
  <si>
    <t>Vendor Annual Cost Escalator</t>
  </si>
  <si>
    <t>Benchmark: 3%. Typical annual contract escalation rate.</t>
  </si>
  <si>
    <t>District Year 2 Cost Reduction</t>
  </si>
  <si>
    <t>Benchmark: 10%. Year 1 recruitment and initial training costs do not repeat.</t>
  </si>
  <si>
    <t>YEAR 1  (Current)</t>
  </si>
  <si>
    <t>YEAR 2  (Projected)</t>
  </si>
  <si>
    <t>ASSUMPTIONS</t>
  </si>
  <si>
    <t>District-Led: Op. Cost / Student</t>
  </si>
  <si>
    <t>Year 2 reflects drop of one-time Year 1 setup costs.</t>
  </si>
  <si>
    <t>Vendor: Op. Cost / Student</t>
  </si>
  <si>
    <t>Year 2 applies the annual escalator to the Year 1 vendor rate.</t>
  </si>
  <si>
    <t xml:space="preserve">  COST COMPARISON CHART</t>
  </si>
  <si>
    <t>Year 1</t>
  </si>
  <si>
    <t>Year 2 (Projected)</t>
  </si>
  <si>
    <t>District-Led Op. Cost / Student</t>
  </si>
  <si>
    <t>Vendor Op. Cost / Student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</si>
</sst>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\$#,##0"/>
    <numFmt numFmtId="165" formatCode="\$#,##0.00"/>
    <numFmt numFmtId="166" formatCode="0.0%"/>
  </numFmts>
  <fonts count="28">
    <font>
      <sz val="11.0"/>
      <color theme="1"/>
      <name val="Calibri"/>
      <scheme val="minor"/>
    </font>
    <font>
      <b/>
      <sz val="14.0"/>
      <color rgb="FFFFFFFF"/>
      <name val="Montserrat"/>
    </font>
    <font/>
    <font>
      <sz val="10.0"/>
      <color rgb="FFFFFFFF"/>
      <name val="Montserrat"/>
    </font>
    <font>
      <b/>
      <sz val="10.0"/>
      <color rgb="FFFFFFFF"/>
      <name val="Montserrat"/>
    </font>
    <font>
      <sz val="10.0"/>
      <color rgb="FF2D2D2D"/>
      <name val="Montserrat"/>
    </font>
    <font>
      <sz val="11.0"/>
      <color theme="1"/>
      <name val="Calibri"/>
    </font>
    <font>
      <b/>
      <sz val="9.0"/>
      <color rgb="FF7B5800"/>
      <name val="Montserrat"/>
    </font>
    <font>
      <i/>
      <sz val="9.0"/>
      <color rgb="FF717171"/>
      <name val="Montserrat"/>
    </font>
    <font>
      <b/>
      <sz val="9.0"/>
      <color rgb="FF0D47A1"/>
      <name val="Montserrat"/>
    </font>
    <font>
      <b/>
      <sz val="9.0"/>
      <color rgb="FF2D2D2D"/>
      <name val="Montserrat"/>
    </font>
    <font>
      <b/>
      <sz val="9.0"/>
      <color rgb="FF5F7D46"/>
      <name val="Montserrat"/>
    </font>
    <font>
      <b/>
      <sz val="9.0"/>
      <color rgb="FFAAAAAA"/>
      <name val="Montserrat"/>
    </font>
    <font>
      <i/>
      <sz val="9.0"/>
      <color rgb="FF7B3F00"/>
      <name val="Montserrat"/>
    </font>
    <font>
      <b/>
      <sz val="9.0"/>
      <color rgb="FFFFFFFF"/>
      <name val="Montserrat"/>
    </font>
    <font>
      <sz val="10.0"/>
      <color rgb="FF1B305C"/>
      <name val="Montserrat"/>
    </font>
    <font>
      <sz val="10.0"/>
      <color rgb="FF0D47A1"/>
      <name val="Montserrat"/>
    </font>
    <font>
      <i/>
      <sz val="9.0"/>
      <color rgb="FFAAAAAA"/>
      <name val="Montserrat"/>
    </font>
    <font>
      <i/>
      <sz val="9.0"/>
      <color rgb="FF765067"/>
      <name val="Montserrat"/>
    </font>
    <font>
      <sz val="10.0"/>
      <color rgb="FFAAAAAA"/>
      <name val="Montserrat"/>
    </font>
    <font>
      <b/>
      <sz val="10.0"/>
      <color rgb="FF1B305C"/>
      <name val="Montserrat"/>
    </font>
    <font>
      <b/>
      <sz val="11.0"/>
      <color rgb="FFFFFFFF"/>
      <name val="Montserrat"/>
    </font>
    <font>
      <b/>
      <sz val="11.0"/>
      <color rgb="FF5F7D46"/>
      <name val="Montserrat"/>
    </font>
    <font>
      <i/>
      <sz val="9.0"/>
      <color rgb="FFFFFFFF"/>
      <name val="Montserrat"/>
    </font>
    <font>
      <b/>
      <sz val="12.0"/>
      <color rgb="FFFFFFFF"/>
      <name val="Montserrat"/>
    </font>
    <font>
      <b/>
      <sz val="13.0"/>
      <color rgb="FFFFFFFF"/>
      <name val="Montserrat"/>
    </font>
    <font>
      <b/>
      <sz val="11.0"/>
      <color rgb="FF1B305C"/>
      <name val="Montserrat"/>
    </font>
    <font>
      <sz val="9.0"/>
      <color rgb="FF2D2D2D"/>
      <name val="Montserrat"/>
    </font>
  </fonts>
  <fills count="14">
    <fill>
      <patternFill patternType="none"/>
    </fill>
    <fill>
      <patternFill patternType="lightGray"/>
    </fill>
    <fill>
      <patternFill patternType="solid">
        <fgColor rgb="FF1B305C"/>
        <bgColor rgb="FF1B305C"/>
      </patternFill>
    </fill>
    <fill>
      <patternFill patternType="solid">
        <fgColor rgb="FF097F94"/>
        <bgColor rgb="FF097F94"/>
      </patternFill>
    </fill>
    <fill>
      <patternFill patternType="solid">
        <fgColor rgb="FFFFFFFF"/>
        <bgColor rgb="FFFFFFFF"/>
      </patternFill>
    </fill>
    <fill>
      <patternFill patternType="solid">
        <fgColor rgb="FFFFF9C4"/>
        <bgColor rgb="FFFFF9C4"/>
      </patternFill>
    </fill>
    <fill>
      <patternFill patternType="solid">
        <fgColor rgb="FFEAF6F9"/>
        <bgColor rgb="FFEAF6F9"/>
      </patternFill>
    </fill>
    <fill>
      <patternFill patternType="solid">
        <fgColor rgb="FFF2F2F2"/>
        <bgColor rgb="FFF2F2F2"/>
      </patternFill>
    </fill>
    <fill>
      <patternFill patternType="solid">
        <fgColor rgb="FFEDF5EC"/>
        <bgColor rgb="FFEDF5EC"/>
      </patternFill>
    </fill>
    <fill>
      <patternFill patternType="solid">
        <fgColor rgb="FFEBEBEB"/>
        <bgColor rgb="FFEBEBEB"/>
      </patternFill>
    </fill>
    <fill>
      <patternFill patternType="solid">
        <fgColor rgb="FFF4C58C"/>
        <bgColor rgb="FFF4C58C"/>
      </patternFill>
    </fill>
    <fill>
      <patternFill patternType="solid">
        <fgColor rgb="FF765067"/>
        <bgColor rgb="FF765067"/>
      </patternFill>
    </fill>
    <fill>
      <patternFill patternType="solid">
        <fgColor rgb="FFF6F0F5"/>
        <bgColor rgb="FFF6F0F5"/>
      </patternFill>
    </fill>
    <fill>
      <patternFill patternType="solid">
        <fgColor rgb="FFDDE6F0"/>
        <bgColor rgb="FFDDE6F0"/>
      </patternFill>
    </fill>
  </fills>
  <borders count="14">
    <border/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2B4C8C"/>
      </left>
      <right style="thin">
        <color rgb="FF2B4C8C"/>
      </right>
      <top style="thin">
        <color rgb="FF2B4C8C"/>
      </top>
      <bottom style="thin">
        <color rgb="FF2B4C8C"/>
      </bottom>
    </border>
    <border>
      <left/>
      <right/>
      <top/>
      <bottom/>
    </border>
    <border>
      <left style="thin">
        <color rgb="FF1B305C"/>
      </left>
      <right style="thin">
        <color rgb="FF1B305C"/>
      </right>
      <top style="thin">
        <color rgb="FF1B305C"/>
      </top>
      <bottom style="thin">
        <color rgb="FF1B305C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right/>
      <top style="thin">
        <color rgb="FFCCCCCC"/>
      </top>
      <bottom style="thin">
        <color rgb="FFCCCCCC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5F7D46"/>
      </left>
      <right style="medium">
        <color rgb="FF5F7D46"/>
      </right>
      <top style="medium">
        <color rgb="FF5F7D46"/>
      </top>
      <bottom style="medium">
        <color rgb="FF5F7D46"/>
      </bottom>
    </border>
    <border>
      <left style="medium">
        <color rgb="FFFFFFFF"/>
      </left>
      <top style="medium">
        <color rgb="FFFFFFFF"/>
      </top>
      <bottom style="medium">
        <color rgb="FFFFFFFF"/>
      </bottom>
    </border>
    <border>
      <right/>
      <top style="medium">
        <color rgb="FFFFFFFF"/>
      </top>
      <bottom style="medium">
        <color rgb="FFFFFFFF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left" shrinkToFit="0" vertical="center" wrapText="0"/>
    </xf>
    <xf borderId="1" fillId="2" fontId="4" numFmtId="0" xfId="0" applyAlignment="1" applyBorder="1" applyFont="1">
      <alignment horizontal="left" shrinkToFit="0" vertical="center" wrapText="1"/>
    </xf>
    <xf borderId="1" fillId="4" fontId="5" numFmtId="0" xfId="0" applyAlignment="1" applyBorder="1" applyFill="1" applyFont="1">
      <alignment horizontal="left" shrinkToFit="0" vertical="center" wrapText="1"/>
    </xf>
    <xf borderId="1" fillId="3" fontId="4" numFmtId="0" xfId="0" applyAlignment="1" applyBorder="1" applyFont="1">
      <alignment horizontal="left" shrinkToFit="0" vertical="center" wrapText="1"/>
    </xf>
    <xf borderId="1" fillId="2" fontId="4" numFmtId="0" xfId="0" applyAlignment="1" applyBorder="1" applyFont="1">
      <alignment horizontal="left" shrinkToFit="0" vertical="center" wrapText="0"/>
    </xf>
    <xf borderId="4" fillId="5" fontId="6" numFmtId="0" xfId="0" applyAlignment="1" applyBorder="1" applyFill="1" applyFont="1">
      <alignment shrinkToFit="0" vertical="bottom" wrapText="0"/>
    </xf>
    <xf borderId="1" fillId="4" fontId="7" numFmtId="0" xfId="0" applyAlignment="1" applyBorder="1" applyFont="1">
      <alignment horizontal="left" shrinkToFit="0" vertical="center" wrapText="0"/>
    </xf>
    <xf borderId="1" fillId="4" fontId="8" numFmtId="0" xfId="0" applyAlignment="1" applyBorder="1" applyFont="1">
      <alignment horizontal="left" shrinkToFit="0" vertical="center" wrapText="1"/>
    </xf>
    <xf borderId="4" fillId="6" fontId="6" numFmtId="0" xfId="0" applyAlignment="1" applyBorder="1" applyFill="1" applyFont="1">
      <alignment shrinkToFit="0" vertical="bottom" wrapText="0"/>
    </xf>
    <xf borderId="1" fillId="4" fontId="9" numFmtId="0" xfId="0" applyAlignment="1" applyBorder="1" applyFont="1">
      <alignment horizontal="left" shrinkToFit="0" vertical="center" wrapText="0"/>
    </xf>
    <xf borderId="4" fillId="7" fontId="6" numFmtId="0" xfId="0" applyAlignment="1" applyBorder="1" applyFill="1" applyFont="1">
      <alignment shrinkToFit="0" vertical="bottom" wrapText="0"/>
    </xf>
    <xf borderId="1" fillId="4" fontId="10" numFmtId="0" xfId="0" applyAlignment="1" applyBorder="1" applyFont="1">
      <alignment horizontal="left" shrinkToFit="0" vertical="center" wrapText="0"/>
    </xf>
    <xf borderId="4" fillId="8" fontId="6" numFmtId="0" xfId="0" applyAlignment="1" applyBorder="1" applyFill="1" applyFont="1">
      <alignment shrinkToFit="0" vertical="bottom" wrapText="0"/>
    </xf>
    <xf borderId="1" fillId="4" fontId="11" numFmtId="0" xfId="0" applyAlignment="1" applyBorder="1" applyFont="1">
      <alignment horizontal="left" shrinkToFit="0" vertical="center" wrapText="0"/>
    </xf>
    <xf borderId="4" fillId="9" fontId="6" numFmtId="0" xfId="0" applyAlignment="1" applyBorder="1" applyFill="1" applyFont="1">
      <alignment shrinkToFit="0" vertical="bottom" wrapText="0"/>
    </xf>
    <xf borderId="1" fillId="4" fontId="12" numFmtId="0" xfId="0" applyAlignment="1" applyBorder="1" applyFont="1">
      <alignment horizontal="left" shrinkToFit="0" vertical="center" wrapText="0"/>
    </xf>
    <xf borderId="1" fillId="10" fontId="13" numFmtId="0" xfId="0" applyAlignment="1" applyBorder="1" applyFill="1" applyFont="1">
      <alignment horizontal="left" shrinkToFit="0" vertical="center" wrapText="1"/>
    </xf>
    <xf borderId="5" fillId="2" fontId="14" numFmtId="0" xfId="0" applyAlignment="1" applyBorder="1" applyFont="1">
      <alignment horizontal="center" shrinkToFit="0" vertical="center" wrapText="1"/>
    </xf>
    <xf borderId="6" fillId="4" fontId="15" numFmtId="0" xfId="0" applyAlignment="1" applyBorder="1" applyFont="1">
      <alignment horizontal="left" shrinkToFit="0" vertical="center" wrapText="0"/>
    </xf>
    <xf borderId="6" fillId="4" fontId="8" numFmtId="0" xfId="0" applyAlignment="1" applyBorder="1" applyFont="1">
      <alignment horizontal="left" shrinkToFit="0" vertical="center" wrapText="1"/>
    </xf>
    <xf borderId="4" fillId="5" fontId="16" numFmtId="49" xfId="0" applyAlignment="1" applyBorder="1" applyFont="1" applyNumberFormat="1">
      <alignment horizontal="center" shrinkToFit="0" vertical="center" wrapText="1"/>
    </xf>
    <xf borderId="4" fillId="5" fontId="16" numFmtId="164" xfId="0" applyAlignment="1" applyBorder="1" applyFont="1" applyNumberFormat="1">
      <alignment horizontal="center" shrinkToFit="0" vertical="center" wrapText="1"/>
    </xf>
    <xf borderId="4" fillId="5" fontId="16" numFmtId="3" xfId="0" applyAlignment="1" applyBorder="1" applyFont="1" applyNumberFormat="1">
      <alignment horizontal="center" shrinkToFit="0" vertical="center" wrapText="0"/>
    </xf>
    <xf borderId="4" fillId="7" fontId="5" numFmtId="3" xfId="0" applyAlignment="1" applyBorder="1" applyFont="1" applyNumberFormat="1">
      <alignment horizontal="center" shrinkToFit="0" vertical="center" wrapText="0"/>
    </xf>
    <xf borderId="4" fillId="5" fontId="16" numFmtId="3" xfId="0" applyAlignment="1" applyBorder="1" applyFont="1" applyNumberFormat="1">
      <alignment horizontal="center" shrinkToFit="0" vertical="center" wrapText="1"/>
    </xf>
    <xf borderId="4" fillId="9" fontId="17" numFmtId="0" xfId="0" applyAlignment="1" applyBorder="1" applyFont="1">
      <alignment horizontal="center" shrinkToFit="0" vertical="center" wrapText="0"/>
    </xf>
    <xf borderId="4" fillId="6" fontId="16" numFmtId="164" xfId="0" applyAlignment="1" applyBorder="1" applyFont="1" applyNumberFormat="1">
      <alignment horizontal="center" shrinkToFit="0" vertical="center" wrapText="0"/>
    </xf>
    <xf borderId="4" fillId="6" fontId="16" numFmtId="9" xfId="0" applyAlignment="1" applyBorder="1" applyFont="1" applyNumberFormat="1">
      <alignment horizontal="center" shrinkToFit="0" vertical="center" wrapText="0"/>
    </xf>
    <xf borderId="1" fillId="11" fontId="4" numFmtId="0" xfId="0" applyAlignment="1" applyBorder="1" applyFill="1" applyFont="1">
      <alignment horizontal="left" shrinkToFit="0" vertical="center" wrapText="0"/>
    </xf>
    <xf borderId="1" fillId="12" fontId="18" numFmtId="0" xfId="0" applyAlignment="1" applyBorder="1" applyFill="1" applyFont="1">
      <alignment horizontal="left" shrinkToFit="0" vertical="center" wrapText="0"/>
    </xf>
    <xf borderId="4" fillId="9" fontId="19" numFmtId="164" xfId="0" applyAlignment="1" applyBorder="1" applyFont="1" applyNumberFormat="1">
      <alignment horizontal="center" shrinkToFit="0" vertical="center" wrapText="1"/>
    </xf>
    <xf borderId="4" fillId="6" fontId="16" numFmtId="164" xfId="0" applyAlignment="1" applyBorder="1" applyFont="1" applyNumberFormat="1">
      <alignment horizontal="center" shrinkToFit="0" vertical="center" wrapText="1"/>
    </xf>
    <xf borderId="6" fillId="13" fontId="20" numFmtId="0" xfId="0" applyAlignment="1" applyBorder="1" applyFill="1" applyFont="1">
      <alignment horizontal="left" shrinkToFit="0" vertical="center" wrapText="0"/>
    </xf>
    <xf borderId="6" fillId="13" fontId="8" numFmtId="0" xfId="0" applyAlignment="1" applyBorder="1" applyFont="1">
      <alignment horizontal="left" shrinkToFit="0" vertical="center" wrapText="1"/>
    </xf>
    <xf borderId="7" fillId="13" fontId="20" numFmtId="164" xfId="0" applyAlignment="1" applyBorder="1" applyFont="1" applyNumberFormat="1">
      <alignment horizontal="center" shrinkToFit="0" vertical="center" wrapText="0"/>
    </xf>
    <xf borderId="6" fillId="13" fontId="6" numFmtId="0" xfId="0" applyAlignment="1" applyBorder="1" applyFont="1">
      <alignment shrinkToFit="0" vertical="bottom" wrapText="0"/>
    </xf>
    <xf borderId="4" fillId="7" fontId="5" numFmtId="164" xfId="0" applyAlignment="1" applyBorder="1" applyFont="1" applyNumberFormat="1">
      <alignment horizontal="center" shrinkToFit="0" vertical="center" wrapText="1"/>
    </xf>
    <xf borderId="8" fillId="9" fontId="17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6" fillId="4" fontId="6" numFmtId="0" xfId="0" applyAlignment="1" applyBorder="1" applyFont="1">
      <alignment shrinkToFit="0" vertical="bottom" wrapText="0"/>
    </xf>
    <xf borderId="6" fillId="2" fontId="4" numFmtId="0" xfId="0" applyAlignment="1" applyBorder="1" applyFont="1">
      <alignment horizontal="left" shrinkToFit="0" vertical="center" wrapText="0"/>
    </xf>
    <xf borderId="6" fillId="2" fontId="6" numFmtId="0" xfId="0" applyAlignment="1" applyBorder="1" applyFont="1">
      <alignment shrinkToFit="0" vertical="bottom" wrapText="0"/>
    </xf>
    <xf borderId="10" fillId="2" fontId="21" numFmtId="164" xfId="0" applyAlignment="1" applyBorder="1" applyFont="1" applyNumberFormat="1">
      <alignment horizontal="center" shrinkToFit="0" vertical="center" wrapText="0"/>
    </xf>
    <xf borderId="1" fillId="3" fontId="4" numFmtId="0" xfId="0" applyAlignment="1" applyBorder="1" applyFont="1">
      <alignment horizontal="left" shrinkToFit="0" vertical="center" wrapText="0"/>
    </xf>
    <xf borderId="11" fillId="8" fontId="22" numFmtId="9" xfId="0" applyAlignment="1" applyBorder="1" applyFont="1" applyNumberFormat="1">
      <alignment horizontal="center" shrinkToFit="0" vertical="center" wrapText="0"/>
    </xf>
    <xf borderId="4" fillId="7" fontId="5" numFmtId="9" xfId="0" applyAlignment="1" applyBorder="1" applyFont="1" applyNumberFormat="1">
      <alignment horizontal="center" shrinkToFit="0" vertical="center" wrapText="1"/>
    </xf>
    <xf borderId="11" fillId="8" fontId="16" numFmtId="1" xfId="0" applyAlignment="1" applyBorder="1" applyFont="1" applyNumberFormat="1">
      <alignment horizontal="center" shrinkToFit="0" vertical="center" wrapText="1"/>
    </xf>
    <xf borderId="4" fillId="7" fontId="5" numFmtId="1" xfId="0" applyAlignment="1" applyBorder="1" applyFont="1" applyNumberFormat="1">
      <alignment horizontal="center" shrinkToFit="0" vertical="center" wrapText="1"/>
    </xf>
    <xf borderId="6" fillId="3" fontId="4" numFmtId="0" xfId="0" applyAlignment="1" applyBorder="1" applyFont="1">
      <alignment horizontal="left" shrinkToFit="0" vertical="center" wrapText="0"/>
    </xf>
    <xf borderId="6" fillId="3" fontId="23" numFmtId="0" xfId="0" applyAlignment="1" applyBorder="1" applyFont="1">
      <alignment horizontal="left" shrinkToFit="0" vertical="center" wrapText="1"/>
    </xf>
    <xf borderId="10" fillId="3" fontId="24" numFmtId="164" xfId="0" applyAlignment="1" applyBorder="1" applyFont="1" applyNumberFormat="1">
      <alignment horizontal="center" shrinkToFit="0" vertical="center" wrapText="0"/>
    </xf>
    <xf borderId="6" fillId="3" fontId="6" numFmtId="0" xfId="0" applyAlignment="1" applyBorder="1" applyFont="1">
      <alignment shrinkToFit="0" vertical="bottom" wrapText="0"/>
    </xf>
    <xf borderId="7" fillId="13" fontId="20" numFmtId="165" xfId="0" applyAlignment="1" applyBorder="1" applyFont="1" applyNumberFormat="1">
      <alignment horizontal="center" shrinkToFit="0" vertical="center" wrapText="0"/>
    </xf>
    <xf borderId="6" fillId="11" fontId="4" numFmtId="0" xfId="0" applyAlignment="1" applyBorder="1" applyFont="1">
      <alignment horizontal="left" shrinkToFit="0" vertical="center" wrapText="0"/>
    </xf>
    <xf borderId="6" fillId="11" fontId="23" numFmtId="0" xfId="0" applyAlignment="1" applyBorder="1" applyFont="1">
      <alignment horizontal="left" shrinkToFit="0" vertical="center" wrapText="1"/>
    </xf>
    <xf borderId="12" fillId="11" fontId="25" numFmtId="9" xfId="0" applyAlignment="1" applyBorder="1" applyFont="1" applyNumberFormat="1">
      <alignment horizontal="center" shrinkToFit="0" vertical="center" wrapText="0"/>
    </xf>
    <xf borderId="13" fillId="0" fontId="2" numFmtId="0" xfId="0" applyBorder="1" applyFont="1"/>
    <xf borderId="6" fillId="11" fontId="6" numFmtId="0" xfId="0" applyAlignment="1" applyBorder="1" applyFont="1">
      <alignment shrinkToFit="0" vertical="bottom" wrapText="0"/>
    </xf>
    <xf borderId="4" fillId="6" fontId="16" numFmtId="166" xfId="0" applyAlignment="1" applyBorder="1" applyFont="1" applyNumberFormat="1">
      <alignment horizontal="center" shrinkToFit="0" vertical="center" wrapText="1"/>
    </xf>
    <xf borderId="4" fillId="7" fontId="5" numFmtId="166" xfId="0" applyAlignment="1" applyBorder="1" applyFont="1" applyNumberFormat="1">
      <alignment horizontal="center" shrinkToFit="0" vertical="center" wrapText="1"/>
    </xf>
    <xf borderId="5" fillId="3" fontId="14" numFmtId="0" xfId="0" applyAlignment="1" applyBorder="1" applyFont="1">
      <alignment horizontal="center" shrinkToFit="0" vertical="center" wrapText="1"/>
    </xf>
    <xf borderId="7" fillId="13" fontId="26" numFmtId="164" xfId="0" applyAlignment="1" applyBorder="1" applyFont="1" applyNumberFormat="1">
      <alignment horizontal="center" shrinkToFit="0" vertical="center" wrapText="0"/>
    </xf>
    <xf borderId="6" fillId="7" fontId="15" numFmtId="0" xfId="0" applyAlignment="1" applyBorder="1" applyFont="1">
      <alignment horizontal="left" shrinkToFit="0" vertical="center" wrapText="0"/>
    </xf>
    <xf borderId="6" fillId="7" fontId="8" numFmtId="0" xfId="0" applyAlignment="1" applyBorder="1" applyFont="1">
      <alignment horizontal="left" shrinkToFit="0" vertical="center" wrapText="1"/>
    </xf>
    <xf borderId="4" fillId="7" fontId="27" numFmtId="164" xfId="0" applyAlignment="1" applyBorder="1" applyFont="1" applyNumberFormat="1">
      <alignment horizontal="center" shrinkToFit="0" vertical="center" wrapText="0"/>
    </xf>
    <xf borderId="6" fillId="7" fontId="6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Operating Cost per Student: District-Led vs. Vendor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Year 1</c:v>
          </c:tx>
          <c:spPr>
            <a:solidFill>
              <a:srgbClr val="4F81BD"/>
            </a:solidFill>
            <a:ln cmpd="sng">
              <a:solidFill>
                <a:srgbClr val="000000"/>
              </a:solidFill>
            </a:ln>
          </c:spPr>
          <c:cat>
            <c:strRef>
              <c:f>'Budget Planner'!$A$59:$A$60</c:f>
            </c:strRef>
          </c:cat>
          <c:val>
            <c:numRef>
              <c:f>'Budget Planner'!$C$59:$C$60</c:f>
              <c:numCache/>
            </c:numRef>
          </c:val>
        </c:ser>
        <c:ser>
          <c:idx val="1"/>
          <c:order val="1"/>
          <c:tx>
            <c:v>Year 2 (Projected)</c:v>
          </c:tx>
          <c:spPr>
            <a:solidFill>
              <a:srgbClr val="C0504D"/>
            </a:solidFill>
            <a:ln cmpd="sng">
              <a:solidFill>
                <a:srgbClr val="000000"/>
              </a:solidFill>
            </a:ln>
          </c:spPr>
          <c:cat>
            <c:strRef>
              <c:f>'Budget Planner'!$A$59:$A$60</c:f>
            </c:strRef>
          </c:cat>
          <c:val>
            <c:numRef>
              <c:f>'Budget Planner'!$D$59:$D$60</c:f>
              <c:numCache/>
            </c:numRef>
          </c:val>
        </c:ser>
        <c:axId val="239682868"/>
        <c:axId val="548045684"/>
      </c:barChart>
      <c:catAx>
        <c:axId val="2396828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548045684"/>
      </c:catAx>
      <c:valAx>
        <c:axId val="54804568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Operating Cost per Student ($)</a:t>
                </a:r>
              </a:p>
            </c:rich>
          </c:tx>
          <c:overlay val="0"/>
        </c:title>
        <c:numFmt formatCode="\$#,##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239682868"/>
      </c:valAx>
    </c:plotArea>
    <c:legend>
      <c:legendPos val="r"/>
      <c:overlay val="0"/>
      <c:txPr>
        <a:bodyPr/>
        <a:lstStyle/>
        <a:p>
          <a:pPr lvl="0">
            <a:defRPr b="0" i="0" sz="1000">
              <a:solidFill>
                <a:srgbClr val="000000"/>
              </a:solidFill>
              <a:latin typeface="Calibri"/>
            </a:defRPr>
          </a:pPr>
        </a:p>
      </c:txPr>
    </c:legend>
    <c:plotVisOnly val="1"/>
  </c:chart>
  <c:spPr>
    <a:solidFill>
      <a:srgbClr val="FFFFFF"/>
    </a:solidFill>
  </c:spPr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61</xdr:row>
      <xdr:rowOff>0</xdr:rowOff>
    </xdr:from>
    <xdr:ext cx="6162675" cy="4143375"/>
    <xdr:graphicFrame>
      <xdr:nvGraphicFramePr>
        <xdr:cNvPr id="1034808689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B305C"/>
      </a:accent1>
      <a:accent2>
        <a:srgbClr val="765067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58.0"/>
    <col customWidth="1" min="3" max="3" width="8.0"/>
    <col customWidth="1" min="4" max="4" width="20.86"/>
    <col customWidth="1" min="5" max="5" width="8.0"/>
    <col customWidth="1" min="6" max="6" width="50.86"/>
    <col customWidth="1" min="7" max="26" width="8.71"/>
  </cols>
  <sheetData>
    <row r="1" ht="39.75" customHeight="1">
      <c r="A1" s="1" t="s">
        <v>0</v>
      </c>
      <c r="B1" s="2"/>
      <c r="C1" s="2"/>
      <c r="D1" s="2"/>
      <c r="E1" s="2"/>
      <c r="F1" s="3"/>
    </row>
    <row r="2" ht="21.75" customHeight="1">
      <c r="A2" s="4" t="s">
        <v>1</v>
      </c>
      <c r="B2" s="2"/>
      <c r="C2" s="2"/>
      <c r="D2" s="2"/>
      <c r="E2" s="2"/>
      <c r="F2" s="3"/>
    </row>
    <row r="3" ht="9.75" customHeight="1"/>
    <row r="4" ht="24.0" customHeight="1">
      <c r="B4" s="5" t="s">
        <v>2</v>
      </c>
      <c r="C4" s="2"/>
      <c r="D4" s="2"/>
      <c r="E4" s="2"/>
      <c r="F4" s="3"/>
    </row>
    <row r="5" ht="7.5" customHeight="1">
      <c r="B5" s="6"/>
      <c r="C5" s="2"/>
      <c r="D5" s="2"/>
      <c r="E5" s="2"/>
      <c r="F5" s="3"/>
    </row>
    <row r="6" ht="51.75" customHeight="1">
      <c r="B6" s="6" t="s">
        <v>3</v>
      </c>
      <c r="C6" s="2"/>
      <c r="D6" s="2"/>
      <c r="E6" s="2"/>
      <c r="F6" s="3"/>
    </row>
    <row r="7" ht="7.5" customHeight="1">
      <c r="B7" s="6"/>
      <c r="C7" s="2"/>
      <c r="D7" s="2"/>
      <c r="E7" s="2"/>
      <c r="F7" s="3"/>
    </row>
    <row r="8" ht="21.75" customHeight="1">
      <c r="B8" s="7" t="s">
        <v>4</v>
      </c>
      <c r="C8" s="2"/>
      <c r="D8" s="2"/>
      <c r="E8" s="2"/>
      <c r="F8" s="3"/>
    </row>
    <row r="9" ht="39.75" customHeight="1">
      <c r="B9" s="6" t="s">
        <v>5</v>
      </c>
      <c r="C9" s="2"/>
      <c r="D9" s="2"/>
      <c r="E9" s="2"/>
      <c r="F9" s="3"/>
    </row>
    <row r="10" ht="7.5" customHeight="1">
      <c r="B10" s="6"/>
      <c r="C10" s="2"/>
      <c r="D10" s="2"/>
      <c r="E10" s="2"/>
      <c r="F10" s="3"/>
    </row>
    <row r="11" ht="21.75" customHeight="1">
      <c r="B11" s="7" t="s">
        <v>6</v>
      </c>
      <c r="C11" s="2"/>
      <c r="D11" s="2"/>
      <c r="E11" s="2"/>
      <c r="F11" s="3"/>
    </row>
    <row r="12" ht="43.5" customHeight="1">
      <c r="B12" s="6" t="s">
        <v>7</v>
      </c>
      <c r="C12" s="2"/>
      <c r="D12" s="2"/>
      <c r="E12" s="2"/>
      <c r="F12" s="3"/>
    </row>
    <row r="13" ht="7.5" customHeight="1">
      <c r="B13" s="6"/>
      <c r="C13" s="2"/>
      <c r="D13" s="2"/>
      <c r="E13" s="2"/>
      <c r="F13" s="3"/>
    </row>
    <row r="14" ht="21.75" customHeight="1">
      <c r="B14" s="7" t="s">
        <v>8</v>
      </c>
      <c r="C14" s="2"/>
      <c r="D14" s="2"/>
      <c r="E14" s="2"/>
      <c r="F14" s="3"/>
    </row>
    <row r="15" ht="43.5" customHeight="1">
      <c r="B15" s="6" t="s">
        <v>9</v>
      </c>
      <c r="C15" s="2"/>
      <c r="D15" s="2"/>
      <c r="E15" s="2"/>
      <c r="F15" s="3"/>
    </row>
    <row r="16" ht="9.75" customHeight="1"/>
    <row r="17" ht="21.75" customHeight="1">
      <c r="A17" s="8" t="s">
        <v>10</v>
      </c>
      <c r="B17" s="2"/>
      <c r="C17" s="2"/>
      <c r="D17" s="2"/>
      <c r="E17" s="2"/>
      <c r="F17" s="3"/>
    </row>
    <row r="18" ht="25.5" customHeight="1">
      <c r="B18" s="9"/>
      <c r="C18" s="10" t="s">
        <v>11</v>
      </c>
      <c r="D18" s="3"/>
      <c r="E18" s="11" t="s">
        <v>12</v>
      </c>
      <c r="F18" s="3"/>
    </row>
    <row r="19" ht="25.5" customHeight="1">
      <c r="B19" s="12"/>
      <c r="C19" s="13" t="s">
        <v>13</v>
      </c>
      <c r="D19" s="3"/>
      <c r="E19" s="11" t="s">
        <v>14</v>
      </c>
      <c r="F19" s="3"/>
    </row>
    <row r="20" ht="25.5" customHeight="1">
      <c r="B20" s="14"/>
      <c r="C20" s="15" t="s">
        <v>15</v>
      </c>
      <c r="D20" s="3"/>
      <c r="E20" s="11" t="s">
        <v>16</v>
      </c>
      <c r="F20" s="3"/>
    </row>
    <row r="21" ht="25.5" customHeight="1">
      <c r="B21" s="16"/>
      <c r="C21" s="17" t="s">
        <v>17</v>
      </c>
      <c r="D21" s="3"/>
      <c r="E21" s="11" t="s">
        <v>18</v>
      </c>
      <c r="F21" s="3"/>
    </row>
    <row r="22" ht="25.5" customHeight="1">
      <c r="B22" s="18"/>
      <c r="C22" s="19" t="s">
        <v>19</v>
      </c>
      <c r="D22" s="3"/>
      <c r="E22" s="11" t="s">
        <v>20</v>
      </c>
      <c r="F22" s="3"/>
    </row>
    <row r="23" ht="7.5" customHeight="1"/>
    <row r="24" ht="36.0" customHeight="1">
      <c r="B24" s="20" t="s">
        <v>21</v>
      </c>
      <c r="C24" s="2"/>
      <c r="D24" s="2"/>
      <c r="E24" s="2"/>
      <c r="F24" s="3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A1:F1"/>
    <mergeCell ref="A2:F2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C21:D21"/>
    <mergeCell ref="E21:F21"/>
    <mergeCell ref="C22:D22"/>
    <mergeCell ref="E22:F22"/>
    <mergeCell ref="B24:F24"/>
    <mergeCell ref="A17:F17"/>
    <mergeCell ref="C18:D18"/>
    <mergeCell ref="E18:F18"/>
    <mergeCell ref="C19:D19"/>
    <mergeCell ref="E19:F19"/>
    <mergeCell ref="C20:D20"/>
    <mergeCell ref="E20:F20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0.0"/>
    <col customWidth="1" min="2" max="2" width="40.0"/>
    <col customWidth="1" min="3" max="4" width="16.0"/>
    <col customWidth="1" min="5" max="5" width="44.14"/>
    <col customWidth="1" min="6" max="6" width="36.71"/>
    <col customWidth="1" min="7" max="26" width="8.71"/>
  </cols>
  <sheetData>
    <row r="1" ht="39.75" customHeight="1">
      <c r="A1" s="1" t="s">
        <v>0</v>
      </c>
      <c r="B1" s="2"/>
      <c r="C1" s="2"/>
      <c r="D1" s="2"/>
      <c r="E1" s="2"/>
      <c r="F1" s="3"/>
    </row>
    <row r="2" ht="21.75" customHeight="1">
      <c r="A2" s="4" t="s">
        <v>1</v>
      </c>
      <c r="B2" s="2"/>
      <c r="C2" s="2"/>
      <c r="D2" s="2"/>
      <c r="E2" s="2"/>
      <c r="F2" s="3"/>
    </row>
    <row r="3" ht="7.5" customHeight="1"/>
    <row r="4" ht="25.5" customHeight="1">
      <c r="A4" s="21" t="s">
        <v>22</v>
      </c>
      <c r="B4" s="21" t="s">
        <v>23</v>
      </c>
      <c r="C4" s="21" t="s">
        <v>24</v>
      </c>
      <c r="D4" s="21" t="s">
        <v>25</v>
      </c>
      <c r="E4" s="21" t="s">
        <v>26</v>
      </c>
      <c r="F4" s="21" t="s">
        <v>27</v>
      </c>
    </row>
    <row r="5" ht="3.75" customHeight="1"/>
    <row r="6" ht="21.75" customHeight="1">
      <c r="A6" s="8" t="s">
        <v>28</v>
      </c>
      <c r="B6" s="2"/>
      <c r="C6" s="2"/>
      <c r="D6" s="2"/>
      <c r="E6" s="2"/>
      <c r="F6" s="3"/>
    </row>
    <row r="7" ht="21.75" customHeight="1">
      <c r="A7" s="22" t="s">
        <v>29</v>
      </c>
      <c r="B7" s="23" t="s">
        <v>30</v>
      </c>
      <c r="C7" s="24"/>
      <c r="D7" s="24" t="str">
        <f t="shared" ref="D7:D9" si="1">C7</f>
        <v/>
      </c>
      <c r="E7" s="23"/>
      <c r="F7" s="23"/>
    </row>
    <row r="8" ht="21.75" customHeight="1">
      <c r="A8" s="22" t="s">
        <v>31</v>
      </c>
      <c r="B8" s="23" t="s">
        <v>32</v>
      </c>
      <c r="C8" s="25">
        <v>700000.0</v>
      </c>
      <c r="D8" s="25">
        <f t="shared" si="1"/>
        <v>700000</v>
      </c>
      <c r="E8" s="23"/>
      <c r="F8" s="23"/>
    </row>
    <row r="9" ht="21.75" customHeight="1">
      <c r="A9" s="22" t="s">
        <v>33</v>
      </c>
      <c r="B9" s="23" t="s">
        <v>34</v>
      </c>
      <c r="C9" s="26">
        <v>700.0</v>
      </c>
      <c r="D9" s="27">
        <f t="shared" si="1"/>
        <v>700</v>
      </c>
      <c r="E9" s="23"/>
      <c r="F9" s="23"/>
    </row>
    <row r="10" ht="21.75" customHeight="1">
      <c r="A10" s="22" t="s">
        <v>35</v>
      </c>
      <c r="B10" s="23" t="s">
        <v>36</v>
      </c>
      <c r="C10" s="28">
        <v>30.0</v>
      </c>
      <c r="D10" s="29" t="s">
        <v>37</v>
      </c>
      <c r="E10" s="23" t="s">
        <v>38</v>
      </c>
      <c r="F10" s="23"/>
    </row>
    <row r="11" ht="21.75" customHeight="1">
      <c r="A11" s="22" t="s">
        <v>39</v>
      </c>
      <c r="B11" s="23" t="s">
        <v>40</v>
      </c>
      <c r="C11" s="27">
        <f>IFERROR(C9/C10,"—")</f>
        <v>23.33333333</v>
      </c>
      <c r="D11" s="29" t="s">
        <v>37</v>
      </c>
      <c r="E11" s="23" t="s">
        <v>41</v>
      </c>
      <c r="F11" s="23" t="s">
        <v>42</v>
      </c>
    </row>
    <row r="12" ht="6.0" customHeight="1"/>
    <row r="13" ht="21.75" customHeight="1">
      <c r="A13" s="8" t="s">
        <v>43</v>
      </c>
      <c r="B13" s="2"/>
      <c r="C13" s="2"/>
      <c r="D13" s="2"/>
      <c r="E13" s="2"/>
      <c r="F13" s="3"/>
    </row>
    <row r="14" ht="21.75" customHeight="1">
      <c r="A14" s="22" t="s">
        <v>44</v>
      </c>
      <c r="B14" s="23" t="s">
        <v>45</v>
      </c>
      <c r="C14" s="30">
        <v>33000.0</v>
      </c>
      <c r="D14" s="29" t="s">
        <v>37</v>
      </c>
      <c r="E14" s="23" t="s">
        <v>46</v>
      </c>
      <c r="F14" s="23" t="s">
        <v>47</v>
      </c>
    </row>
    <row r="15" ht="21.75" customHeight="1">
      <c r="A15" s="22" t="s">
        <v>48</v>
      </c>
      <c r="B15" s="23" t="s">
        <v>49</v>
      </c>
      <c r="C15" s="31">
        <v>0.5</v>
      </c>
      <c r="D15" s="29" t="s">
        <v>37</v>
      </c>
      <c r="E15" s="23" t="s">
        <v>50</v>
      </c>
      <c r="F15" s="23"/>
    </row>
    <row r="16" ht="21.75" customHeight="1">
      <c r="A16" s="22" t="s">
        <v>51</v>
      </c>
      <c r="B16" s="23" t="s">
        <v>52</v>
      </c>
      <c r="C16" s="30">
        <v>150.0</v>
      </c>
      <c r="D16" s="29" t="s">
        <v>37</v>
      </c>
      <c r="E16" s="23"/>
      <c r="F16" s="23" t="s">
        <v>53</v>
      </c>
    </row>
    <row r="17" ht="21.75" customHeight="1">
      <c r="A17" s="22" t="s">
        <v>54</v>
      </c>
      <c r="B17" s="23" t="s">
        <v>55</v>
      </c>
      <c r="C17" s="30">
        <v>500.0</v>
      </c>
      <c r="D17" s="29" t="s">
        <v>37</v>
      </c>
      <c r="E17" s="23" t="s">
        <v>56</v>
      </c>
      <c r="F17" s="23" t="s">
        <v>57</v>
      </c>
    </row>
    <row r="18" ht="21.75" customHeight="1">
      <c r="A18" s="22" t="s">
        <v>58</v>
      </c>
      <c r="B18" s="23" t="s">
        <v>59</v>
      </c>
      <c r="C18" s="30">
        <v>20.0</v>
      </c>
      <c r="D18" s="29" t="s">
        <v>37</v>
      </c>
      <c r="E18" s="23" t="s">
        <v>60</v>
      </c>
      <c r="F18" s="23" t="s">
        <v>61</v>
      </c>
    </row>
    <row r="19" ht="6.0" customHeight="1"/>
    <row r="20" ht="21.75" customHeight="1">
      <c r="A20" s="32" t="s">
        <v>62</v>
      </c>
      <c r="B20" s="2"/>
      <c r="C20" s="2"/>
      <c r="D20" s="2"/>
      <c r="E20" s="2"/>
      <c r="F20" s="3"/>
    </row>
    <row r="21" ht="21.75" customHeight="1">
      <c r="A21" s="33" t="s">
        <v>63</v>
      </c>
      <c r="B21" s="2"/>
      <c r="C21" s="2"/>
      <c r="D21" s="2"/>
      <c r="E21" s="2"/>
      <c r="F21" s="3"/>
    </row>
    <row r="22" ht="21.75" customHeight="1">
      <c r="A22" s="22" t="s">
        <v>64</v>
      </c>
      <c r="B22" s="23" t="s">
        <v>65</v>
      </c>
      <c r="C22" s="34"/>
      <c r="D22" s="35">
        <v>2500.0</v>
      </c>
      <c r="E22" s="23" t="s">
        <v>66</v>
      </c>
      <c r="F22" s="23" t="s">
        <v>67</v>
      </c>
    </row>
    <row r="23" ht="21.75" customHeight="1">
      <c r="A23" s="22" t="s">
        <v>68</v>
      </c>
      <c r="B23" s="23" t="s">
        <v>69</v>
      </c>
      <c r="C23" s="34"/>
      <c r="D23" s="25"/>
      <c r="E23" s="23"/>
      <c r="F23" s="23"/>
    </row>
    <row r="24" ht="21.75" customHeight="1">
      <c r="A24" s="22" t="s">
        <v>70</v>
      </c>
      <c r="B24" s="23" t="s">
        <v>71</v>
      </c>
      <c r="C24" s="34"/>
      <c r="D24" s="25">
        <v>700000.0</v>
      </c>
      <c r="E24" s="23"/>
      <c r="F24" s="23"/>
    </row>
    <row r="25" ht="21.75" customHeight="1">
      <c r="A25" s="36" t="s">
        <v>72</v>
      </c>
      <c r="B25" s="37" t="s">
        <v>73</v>
      </c>
      <c r="C25" s="34"/>
      <c r="D25" s="38">
        <f>IF(AND(D23&lt;&gt;"",ISNUMBER(D23)),D23,IF(AND(D24&lt;&gt;"",ISNUMBER(D24)),IFERROR(D24/C9,"—"),D22))</f>
        <v>1000</v>
      </c>
      <c r="E25" s="39"/>
      <c r="F25" s="39"/>
    </row>
    <row r="26" ht="6.0" customHeight="1"/>
    <row r="27" ht="21.75" customHeight="1">
      <c r="A27" s="8" t="s">
        <v>74</v>
      </c>
      <c r="B27" s="2"/>
      <c r="C27" s="2"/>
      <c r="D27" s="2"/>
      <c r="E27" s="2"/>
      <c r="F27" s="3"/>
    </row>
    <row r="28" ht="21.75" customHeight="1">
      <c r="A28" s="22" t="s">
        <v>75</v>
      </c>
      <c r="B28" s="23"/>
      <c r="C28" s="40">
        <f>(C14*C10)*C15</f>
        <v>495000</v>
      </c>
      <c r="D28" s="41" t="s">
        <v>60</v>
      </c>
      <c r="E28" s="42"/>
      <c r="F28" s="43"/>
    </row>
    <row r="29" ht="21.75" customHeight="1">
      <c r="A29" s="22" t="s">
        <v>76</v>
      </c>
      <c r="B29" s="23"/>
      <c r="C29" s="40">
        <f>C9*C16</f>
        <v>105000</v>
      </c>
      <c r="D29" s="41" t="s">
        <v>60</v>
      </c>
      <c r="E29" s="42"/>
      <c r="F29" s="43"/>
    </row>
    <row r="30" ht="21.75" customHeight="1">
      <c r="A30" s="22" t="s">
        <v>77</v>
      </c>
      <c r="B30" s="23"/>
      <c r="C30" s="40">
        <f>C17*C10</f>
        <v>15000</v>
      </c>
      <c r="D30" s="41" t="s">
        <v>60</v>
      </c>
      <c r="E30" s="42"/>
      <c r="F30" s="43"/>
    </row>
    <row r="31" ht="21.75" customHeight="1">
      <c r="A31" s="22" t="s">
        <v>78</v>
      </c>
      <c r="B31" s="23"/>
      <c r="C31" s="40">
        <f>C18*C9</f>
        <v>14000</v>
      </c>
      <c r="D31" s="41" t="s">
        <v>60</v>
      </c>
      <c r="E31" s="42"/>
      <c r="F31" s="43"/>
    </row>
    <row r="32" ht="3.75" customHeight="1"/>
    <row r="33" ht="21.75" customHeight="1">
      <c r="A33" s="36" t="s">
        <v>79</v>
      </c>
      <c r="B33" s="37"/>
      <c r="C33" s="38">
        <f>IFERROR(SUM(C28:C31)/C9,"—")</f>
        <v>898.5714286</v>
      </c>
      <c r="D33" s="38">
        <f>IFERROR(D25,"—")</f>
        <v>1000</v>
      </c>
      <c r="E33" s="39"/>
      <c r="F33" s="39"/>
    </row>
    <row r="34" ht="25.5" customHeight="1">
      <c r="A34" s="44" t="s">
        <v>80</v>
      </c>
      <c r="B34" s="45"/>
      <c r="C34" s="46">
        <f>SUM(C28:C31)</f>
        <v>629000</v>
      </c>
      <c r="D34" s="46">
        <f>IFERROR(D25*C9,"—")</f>
        <v>700000</v>
      </c>
      <c r="E34" s="45"/>
      <c r="F34" s="45"/>
    </row>
    <row r="35" ht="21.75" customHeight="1">
      <c r="A35" s="36" t="s">
        <v>81</v>
      </c>
      <c r="B35" s="37"/>
      <c r="C35" s="38">
        <f>IFERROR(C8-SUM(C28:C31),"—")</f>
        <v>71000</v>
      </c>
      <c r="D35" s="38">
        <f>IFERROR(D8-D25*C9,"—")</f>
        <v>0</v>
      </c>
      <c r="E35" s="39"/>
      <c r="F35" s="39"/>
    </row>
    <row r="36" ht="9.75" customHeight="1"/>
    <row r="37" ht="21.75" customHeight="1">
      <c r="A37" s="47" t="s">
        <v>82</v>
      </c>
      <c r="B37" s="2"/>
      <c r="C37" s="2"/>
      <c r="D37" s="2"/>
      <c r="E37" s="2"/>
      <c r="F37" s="3"/>
    </row>
    <row r="38" ht="25.5" customHeight="1">
      <c r="A38" s="22" t="s">
        <v>83</v>
      </c>
      <c r="B38" s="23" t="s">
        <v>84</v>
      </c>
      <c r="C38" s="48">
        <v>0.85</v>
      </c>
      <c r="D38" s="49">
        <f t="shared" ref="D38:D40" si="2">C38</f>
        <v>0.85</v>
      </c>
      <c r="E38" s="23" t="s">
        <v>85</v>
      </c>
    </row>
    <row r="39" ht="21.75" customHeight="1">
      <c r="A39" s="22" t="s">
        <v>86</v>
      </c>
      <c r="B39" s="23" t="s">
        <v>87</v>
      </c>
      <c r="C39" s="50">
        <v>3.0</v>
      </c>
      <c r="D39" s="51">
        <f t="shared" si="2"/>
        <v>3</v>
      </c>
      <c r="E39" s="23" t="s">
        <v>42</v>
      </c>
    </row>
    <row r="40" ht="21.75" customHeight="1">
      <c r="A40" s="22" t="s">
        <v>88</v>
      </c>
      <c r="B40" s="23" t="s">
        <v>89</v>
      </c>
      <c r="C40" s="50">
        <v>30.0</v>
      </c>
      <c r="D40" s="51">
        <f t="shared" si="2"/>
        <v>30</v>
      </c>
      <c r="E40" s="23" t="s">
        <v>90</v>
      </c>
    </row>
    <row r="41" ht="6.0" customHeight="1"/>
    <row r="42" ht="21.75" customHeight="1">
      <c r="A42" s="8" t="s">
        <v>91</v>
      </c>
      <c r="B42" s="2"/>
      <c r="C42" s="2"/>
      <c r="D42" s="2"/>
      <c r="E42" s="2"/>
      <c r="F42" s="3"/>
    </row>
    <row r="43" ht="21.75" customHeight="1">
      <c r="A43" s="36" t="s">
        <v>92</v>
      </c>
      <c r="B43" s="37"/>
      <c r="C43" s="38">
        <f>IFERROR(SUM(C28:C31)/C9,"—")</f>
        <v>898.5714286</v>
      </c>
      <c r="D43" s="38">
        <f>IFERROR(D25,"—")</f>
        <v>1000</v>
      </c>
      <c r="E43" s="37" t="s">
        <v>93</v>
      </c>
      <c r="F43" s="39"/>
    </row>
    <row r="44" ht="27.75" customHeight="1">
      <c r="A44" s="52" t="s">
        <v>94</v>
      </c>
      <c r="B44" s="53" t="s">
        <v>95</v>
      </c>
      <c r="C44" s="54">
        <f>IFERROR(SUM(C28:C31)/(C9*C38),"—")</f>
        <v>1057.142857</v>
      </c>
      <c r="D44" s="54">
        <f>IFERROR(D25/C38,"—")</f>
        <v>1176.470588</v>
      </c>
      <c r="E44" s="55"/>
      <c r="F44" s="55"/>
    </row>
    <row r="45" ht="21.75" customHeight="1">
      <c r="A45" s="36" t="s">
        <v>96</v>
      </c>
      <c r="B45" s="37"/>
      <c r="C45" s="56">
        <f>IFERROR((SUM(C28:C31)/(C9*C38))/(C39*C40),"—")</f>
        <v>11.74603175</v>
      </c>
      <c r="D45" s="56">
        <f>IFERROR((D25/C38)/(C39*C40),"—")</f>
        <v>13.07189542</v>
      </c>
      <c r="E45" s="39"/>
      <c r="F45" s="39"/>
    </row>
    <row r="46" ht="6.0" customHeight="1"/>
    <row r="47" ht="30.0" customHeight="1">
      <c r="A47" s="57" t="s">
        <v>97</v>
      </c>
      <c r="B47" s="58" t="s">
        <v>98</v>
      </c>
      <c r="C47" s="59">
        <f>IFERROR(C43/D43,"—")</f>
        <v>0.8985714286</v>
      </c>
      <c r="D47" s="60"/>
      <c r="E47" s="61"/>
      <c r="F47" s="61"/>
    </row>
    <row r="48" ht="9.75" customHeight="1"/>
    <row r="49" ht="21.75" customHeight="1">
      <c r="A49" s="8" t="s">
        <v>99</v>
      </c>
      <c r="B49" s="2"/>
      <c r="C49" s="2"/>
      <c r="D49" s="2"/>
      <c r="E49" s="2"/>
      <c r="F49" s="3"/>
    </row>
    <row r="50" ht="21.75" customHeight="1">
      <c r="A50" s="22" t="s">
        <v>100</v>
      </c>
      <c r="B50" s="23" t="s">
        <v>101</v>
      </c>
      <c r="C50" s="62">
        <v>0.03</v>
      </c>
      <c r="D50" s="63"/>
    </row>
    <row r="51" ht="21.75" customHeight="1">
      <c r="A51" s="22" t="s">
        <v>102</v>
      </c>
      <c r="B51" s="23" t="s">
        <v>103</v>
      </c>
      <c r="C51" s="62">
        <v>0.1</v>
      </c>
      <c r="D51" s="63"/>
    </row>
    <row r="52" ht="3.75" customHeight="1"/>
    <row r="53" ht="24.0" customHeight="1">
      <c r="A53" s="64"/>
      <c r="B53" s="64" t="s">
        <v>26</v>
      </c>
      <c r="C53" s="64" t="s">
        <v>104</v>
      </c>
      <c r="D53" s="64" t="s">
        <v>105</v>
      </c>
      <c r="E53" s="64" t="s">
        <v>106</v>
      </c>
      <c r="F53" s="64"/>
    </row>
    <row r="54" ht="24.0" customHeight="1">
      <c r="A54" s="36" t="s">
        <v>107</v>
      </c>
      <c r="B54" s="37" t="s">
        <v>108</v>
      </c>
      <c r="C54" s="65">
        <f>IFERROR(C44,"—")</f>
        <v>1057.142857</v>
      </c>
      <c r="D54" s="65">
        <f>IFERROR(C44*(1-C51),"—")</f>
        <v>951.4285714</v>
      </c>
      <c r="E54" s="39"/>
      <c r="F54" s="39"/>
    </row>
    <row r="55" ht="24.0" customHeight="1">
      <c r="A55" s="36" t="s">
        <v>109</v>
      </c>
      <c r="B55" s="37" t="s">
        <v>110</v>
      </c>
      <c r="C55" s="65">
        <f>IFERROR(D44,"—")</f>
        <v>1176.470588</v>
      </c>
      <c r="D55" s="65">
        <f>IFERROR(D44*(1+C50),"—")</f>
        <v>1211.764706</v>
      </c>
      <c r="E55" s="39"/>
      <c r="F55" s="39"/>
    </row>
    <row r="56" ht="9.75" customHeight="1"/>
    <row r="57" ht="21.75" customHeight="1">
      <c r="A57" s="8" t="s">
        <v>111</v>
      </c>
      <c r="B57" s="2"/>
      <c r="C57" s="2"/>
      <c r="D57" s="2"/>
      <c r="E57" s="2"/>
      <c r="F57" s="3"/>
    </row>
    <row r="58" ht="19.5" customHeight="1">
      <c r="A58" s="21"/>
      <c r="B58" s="21"/>
      <c r="C58" s="21" t="s">
        <v>112</v>
      </c>
      <c r="D58" s="21" t="s">
        <v>113</v>
      </c>
      <c r="E58" s="21"/>
      <c r="F58" s="21"/>
    </row>
    <row r="59" ht="19.5" customHeight="1">
      <c r="A59" s="66" t="s">
        <v>114</v>
      </c>
      <c r="B59" s="67"/>
      <c r="C59" s="68">
        <f t="shared" ref="C59:D59" si="3">C54</f>
        <v>1057.142857</v>
      </c>
      <c r="D59" s="68">
        <f t="shared" si="3"/>
        <v>951.4285714</v>
      </c>
      <c r="E59" s="69"/>
      <c r="F59" s="69"/>
    </row>
    <row r="60" ht="19.5" customHeight="1">
      <c r="A60" s="66" t="s">
        <v>115</v>
      </c>
      <c r="B60" s="67"/>
      <c r="C60" s="68">
        <f t="shared" ref="C60:D60" si="4">C55</f>
        <v>1176.470588</v>
      </c>
      <c r="D60" s="68">
        <f t="shared" si="4"/>
        <v>1211.764706</v>
      </c>
      <c r="E60" s="69"/>
      <c r="F60" s="69"/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A1:F1"/>
    <mergeCell ref="A2:F2"/>
    <mergeCell ref="A6:F6"/>
    <mergeCell ref="A13:F13"/>
    <mergeCell ref="A20:F20"/>
    <mergeCell ref="A21:F21"/>
    <mergeCell ref="A27:F27"/>
    <mergeCell ref="A49:F49"/>
    <mergeCell ref="A57:F57"/>
    <mergeCell ref="D28:E28"/>
    <mergeCell ref="D29:E29"/>
    <mergeCell ref="D30:E30"/>
    <mergeCell ref="D31:E31"/>
    <mergeCell ref="A37:F37"/>
    <mergeCell ref="A42:F42"/>
    <mergeCell ref="C47:D47"/>
  </mergeCells>
  <dataValidations>
    <dataValidation type="list" allowBlank="1" sqref="C38">
      <formula1>"40%,45%,50%,55%,60%,65%,70%,75%,80%,85%,90%,95%,100%"</formula1>
    </dataValidation>
  </dataValidations>
  <printOptions/>
  <pageMargins bottom="1.0" footer="0.0" header="0.0" left="0.75" right="0.75" top="1.0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2026-06-01T17:58:14Z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